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tabRatio="851" activeTab="1"/>
  </bookViews>
  <sheets>
    <sheet name="ГПприл.3-объемы" sheetId="1" r:id="rId1"/>
    <sheet name="ГПприл6-ГЗ" sheetId="2" r:id="rId2"/>
    <sheet name="ПП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'ГПприл.3-объемы'!$4:$5</definedName>
    <definedName name="_xlnm.Print_Titles" localSheetId="1">'ГПприл6-ГЗ'!$4:$5</definedName>
    <definedName name="кат">#REF!</definedName>
    <definedName name="М1">'[7]ПРОГНОЗ_1'!#REF!</definedName>
    <definedName name="Мониторинг1">'[8]Гр5(о)'!#REF!</definedName>
    <definedName name="_xlnm.Print_Area" localSheetId="0">'ГПприл.3-объемы'!$A$1:$M$17</definedName>
    <definedName name="_xlnm.Print_Area" localSheetId="1">'ГПприл6-ГЗ'!$A$1:$K$40</definedName>
    <definedName name="_xlnm.Print_Area" localSheetId="2">'ПП4'!$A$1:$N$29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<sst xmlns="http://schemas.openxmlformats.org/spreadsheetml/2006/main" count="131" uniqueCount="96">
  <si>
    <t>отчетный финансовый год     2012 год</t>
  </si>
  <si>
    <t>текущий финансовый год     2013 год</t>
  </si>
  <si>
    <t>очередной финансовый год     2014 год</t>
  </si>
  <si>
    <t>первый год планового периода 2015 год</t>
  </si>
  <si>
    <t>второй год планового периода     2016 год</t>
  </si>
  <si>
    <t>Цель. Обеспечение доступа населения Дзержинского района  к культурным благам и участию в культурной жизни</t>
  </si>
  <si>
    <t xml:space="preserve">Задача 2. Поддержка творческих инициатив населения </t>
  </si>
  <si>
    <t>Реализация социокультурных проектов за счет средств местного бюджета</t>
  </si>
  <si>
    <t xml:space="preserve">Задача 1. Сохранение и развитие традиционной  народной культуры </t>
  </si>
  <si>
    <t>Количество мероприятий составит 9 ед.</t>
  </si>
  <si>
    <t>\</t>
  </si>
  <si>
    <t>Организация и проведение событий, конкурсов, фестивалей, семинаров за счет средств от предпринимательской деятельности</t>
  </si>
  <si>
    <t xml:space="preserve">1. Организация и проведение культурно-массовых мероприятий:                         </t>
  </si>
  <si>
    <t>1)количество участников культурно-досуговых мероприятий</t>
  </si>
  <si>
    <t xml:space="preserve">2)количество культурно-досуговых мероприятий </t>
  </si>
  <si>
    <t>3)количество культурно-досуговых мероприятий на платной основе</t>
  </si>
  <si>
    <t>4)количество участников культурно-досуговых мероприятий на платной основе</t>
  </si>
  <si>
    <t xml:space="preserve">2.Организация деятельности клубных формирований </t>
  </si>
  <si>
    <t xml:space="preserve">1)количество участников клубных формирований </t>
  </si>
  <si>
    <t>2)количество участников клубных формирований, получивших звание на районных, областных, всероссийских конкурсах, фестивалях</t>
  </si>
  <si>
    <t>2012 год</t>
  </si>
  <si>
    <t>2013 год</t>
  </si>
  <si>
    <t>бибки</t>
  </si>
  <si>
    <t>автономные</t>
  </si>
  <si>
    <t>бюджетные</t>
  </si>
  <si>
    <t>музеи</t>
  </si>
  <si>
    <t>Краевое государственное бюджетное учреждение культуры Историко-этнографический музей-заповедник «Шушенское»</t>
  </si>
  <si>
    <t>Краевое государственное бюджетное учреждение культуры «Таймырский краеведческий музей»</t>
  </si>
  <si>
    <t>Краевое государственное бюджетное учреждение культуры Красноярский культурно-исторический музейный комплекс</t>
  </si>
  <si>
    <t>Краевое государственное бюджетное учреждение культуры «Красноярский краевой краеведческий музей»</t>
  </si>
  <si>
    <t>Краевое государственное бюджетное учреждение культуры «Красноярский художественный музей имени В.И. Сурикова»</t>
  </si>
  <si>
    <t>театры</t>
  </si>
  <si>
    <t>филармония</t>
  </si>
  <si>
    <t>ССУЗы</t>
  </si>
  <si>
    <t>Итого на  
2014-2016 годы</t>
  </si>
  <si>
    <t>Значение показателя объема услуги (работы)</t>
  </si>
  <si>
    <t>Наименование услуги (работы), показателя объема услуги (работы)</t>
  </si>
  <si>
    <t>Обеспечение деятельности (оказание услуг) подведомственных учреждений</t>
  </si>
  <si>
    <t>№</t>
  </si>
  <si>
    <t>Наименование  программы, подпрограммы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</si>
  <si>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</si>
  <si>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</si>
  <si>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</si>
  <si>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</si>
  <si>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</si>
  <si>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</si>
  <si>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</si>
  <si>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</si>
  <si>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</si>
  <si>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</si>
  <si>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1</t>
  </si>
  <si>
    <t>Итого  по задаче 1</t>
  </si>
  <si>
    <t>2</t>
  </si>
  <si>
    <t>2.1.</t>
  </si>
  <si>
    <t>Итого  по задаче 2</t>
  </si>
  <si>
    <t>3</t>
  </si>
  <si>
    <t>3.1.</t>
  </si>
  <si>
    <t>Итого  по задаче 3</t>
  </si>
  <si>
    <t>Итого по программе</t>
  </si>
  <si>
    <t>Обеспечение деятельности подведомственных учреждений</t>
  </si>
  <si>
    <t>0801</t>
  </si>
  <si>
    <t>Итого на 2014 -2016 годы</t>
  </si>
  <si>
    <t>08</t>
  </si>
  <si>
    <t>1.1.</t>
  </si>
  <si>
    <t>ГЦНТ, ТДНТ, ДО, ЦКИ</t>
  </si>
  <si>
    <t>ДТиС</t>
  </si>
  <si>
    <t>ДИ</t>
  </si>
  <si>
    <t>3.2.</t>
  </si>
  <si>
    <t>ЦМКС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</si>
  <si>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</si>
  <si>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</si>
  <si>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</si>
  <si>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Х</t>
  </si>
  <si>
    <t>в том числе по ГРБС:</t>
  </si>
  <si>
    <t xml:space="preserve">всего расходные обязательства </t>
  </si>
  <si>
    <t>Перечень мероприятий программы «Развитие культуры, массового спорта и молодежной политики на территории Орловского сельсовета на 2014 - 2016 годы»
с указанием объема средств на их реализацию и ожидаемых результатов</t>
  </si>
  <si>
    <t>Расходы (руб.), годы</t>
  </si>
  <si>
    <t>Администрация Орловского сельсовета</t>
  </si>
  <si>
    <t>825</t>
  </si>
  <si>
    <t>Организация и проведение событий, конкурсов, фестивалей, спортивных мероприятий</t>
  </si>
  <si>
    <t>Наименование  программы</t>
  </si>
  <si>
    <t>«Развитие культуры, массового спорта и молодежной политики на территории Орловского сельсовета на 2014 - 2016 годы»</t>
  </si>
  <si>
    <t>Показатель объема услуги (работы) программы «Развитие культуры, массового спорта и молодежной политики на территории Орловского сельсовета на 2014 - 2016 годы»</t>
  </si>
  <si>
    <t>Расходы бюджета на оказание (выполнеение) муниципальной  услуги (работы),  руб.</t>
  </si>
  <si>
    <t xml:space="preserve">Задача 3. Организация и проведение культурных событий, спортивных мероприятий </t>
  </si>
  <si>
    <t>01</t>
  </si>
  <si>
    <t>6061</t>
  </si>
  <si>
    <t>количество мероприятий составит 310 единиц.   количество участников культурно-досуговых мероприятий составит 6763 человек.</t>
  </si>
  <si>
    <t>поддержка не менее 1 социокультурных проектов</t>
  </si>
  <si>
    <t>Приложение № 4
к муниципальной программе «Развитие культуры, массового спорта и молодежной политики на территории Орловского сельсовета на 2014 - 2016 годы»</t>
  </si>
  <si>
    <t xml:space="preserve">Прогноз сводных показателей муниципальных заданий на оказание (выполнение) муниципальных услуг (работ) муниципальными учреждениями по муниципальной программе </t>
  </si>
  <si>
    <t>Информация о ресурсном обеспечении и ппрогнозной оценке расходов на реализацию программы «Развитие культуры, массового спорта и молодежной политики на территории Орловского сельсовета на 2014 - 2016 годы»</t>
  </si>
  <si>
    <t>муниципальная программа</t>
  </si>
  <si>
    <t>Всего</t>
  </si>
  <si>
    <t>Приложение № 3
к программе «Развитие культуры, массового спорта и молодежной политики на территории Орловского сельсовета на 2014 - 2016 годы»</t>
  </si>
  <si>
    <t>Приложение № 5
к муниципальной программе «Развитие культуры, массового спорта и молодежной политики на территории Орловского сельсовета на 2014 - 2016 годы»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</si>
</sst>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49" fontId="2" fillId="0" borderId="11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right" vertical="top" wrapText="1"/>
    </xf>
    <xf numFmtId="165" fontId="7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65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5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wrapText="1"/>
    </xf>
    <xf numFmtId="0" fontId="10" fillId="0" borderId="0" xfId="0" applyFont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0" fillId="0" borderId="0" xfId="53" applyFont="1" applyAlignment="1">
      <alignment wrapText="1"/>
      <protection/>
    </xf>
    <xf numFmtId="0" fontId="10" fillId="0" borderId="0" xfId="53" applyFont="1" applyAlignment="1">
      <alignment horizontal="center" vertical="top" wrapText="1"/>
      <protection/>
    </xf>
    <xf numFmtId="0" fontId="10" fillId="0" borderId="0" xfId="53" applyFont="1" applyAlignment="1">
      <alignment vertical="top" wrapText="1"/>
      <protection/>
    </xf>
    <xf numFmtId="0" fontId="10" fillId="0" borderId="10" xfId="53" applyFont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10" fillId="0" borderId="10" xfId="53" applyFont="1" applyBorder="1" applyAlignment="1">
      <alignment vertical="top" wrapText="1"/>
      <protection/>
    </xf>
    <xf numFmtId="166" fontId="10" fillId="0" borderId="10" xfId="53" applyNumberFormat="1" applyFont="1" applyBorder="1" applyAlignment="1">
      <alignment vertical="top" wrapText="1"/>
      <protection/>
    </xf>
    <xf numFmtId="166" fontId="10" fillId="0" borderId="10" xfId="53" applyNumberFormat="1" applyFont="1" applyFill="1" applyBorder="1" applyAlignment="1">
      <alignment horizontal="right" vertical="top" wrapText="1"/>
      <protection/>
    </xf>
    <xf numFmtId="0" fontId="10" fillId="0" borderId="10" xfId="53" applyFont="1" applyFill="1" applyBorder="1" applyAlignment="1">
      <alignment horizontal="right" vertical="top" wrapText="1"/>
      <protection/>
    </xf>
    <xf numFmtId="166" fontId="10" fillId="0" borderId="0" xfId="53" applyNumberFormat="1" applyFont="1" applyAlignment="1">
      <alignment vertical="top" wrapText="1"/>
      <protection/>
    </xf>
    <xf numFmtId="0" fontId="10" fillId="0" borderId="10" xfId="53" applyFont="1" applyBorder="1" applyAlignment="1">
      <alignment horizontal="right"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166" fontId="7" fillId="0" borderId="10" xfId="53" applyNumberFormat="1" applyFont="1" applyFill="1" applyBorder="1" applyAlignment="1">
      <alignment horizontal="right" vertical="top" wrapText="1"/>
      <protection/>
    </xf>
    <xf numFmtId="0" fontId="10" fillId="24" borderId="10" xfId="53" applyFont="1" applyFill="1" applyBorder="1" applyAlignment="1">
      <alignment horizontal="right" vertical="top" wrapText="1"/>
      <protection/>
    </xf>
    <xf numFmtId="0" fontId="12" fillId="0" borderId="10" xfId="53" applyFont="1" applyFill="1" applyBorder="1" applyAlignment="1">
      <alignment horizontal="center" vertical="top" wrapText="1"/>
      <protection/>
    </xf>
    <xf numFmtId="3" fontId="10" fillId="0" borderId="10" xfId="53" applyNumberFormat="1" applyFont="1" applyBorder="1" applyAlignment="1">
      <alignment vertical="top" wrapText="1"/>
      <protection/>
    </xf>
    <xf numFmtId="164" fontId="10" fillId="0" borderId="10" xfId="53" applyNumberFormat="1" applyFont="1" applyBorder="1" applyAlignment="1">
      <alignment vertical="top" wrapText="1"/>
      <protection/>
    </xf>
    <xf numFmtId="164" fontId="10" fillId="0" borderId="10" xfId="53" applyNumberFormat="1" applyFont="1" applyFill="1" applyBorder="1" applyAlignment="1">
      <alignment vertical="top" wrapText="1"/>
      <protection/>
    </xf>
    <xf numFmtId="3" fontId="10" fillId="24" borderId="10" xfId="53" applyNumberFormat="1" applyFont="1" applyFill="1" applyBorder="1" applyAlignment="1">
      <alignment vertical="top" wrapText="1"/>
      <protection/>
    </xf>
    <xf numFmtId="164" fontId="10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13" fillId="0" borderId="10" xfId="0" applyFont="1" applyFill="1" applyBorder="1" applyAlignment="1">
      <alignment vertical="top" wrapText="1"/>
    </xf>
    <xf numFmtId="0" fontId="14" fillId="0" borderId="10" xfId="53" applyFont="1" applyFill="1" applyBorder="1" applyAlignment="1">
      <alignment horizontal="justify" wrapText="1"/>
      <protection/>
    </xf>
    <xf numFmtId="0" fontId="4" fillId="0" borderId="0" xfId="53" applyFont="1" applyFill="1" applyAlignment="1">
      <alignment vertical="top" wrapText="1"/>
      <protection/>
    </xf>
    <xf numFmtId="49" fontId="13" fillId="0" borderId="0" xfId="0" applyNumberFormat="1" applyFont="1" applyFill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49" fontId="33" fillId="0" borderId="14" xfId="0" applyNumberFormat="1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center" vertical="top" wrapText="1"/>
    </xf>
    <xf numFmtId="165" fontId="33" fillId="0" borderId="10" xfId="0" applyNumberFormat="1" applyFont="1" applyFill="1" applyBorder="1" applyAlignment="1">
      <alignment horizontal="right" vertical="top" wrapText="1"/>
    </xf>
    <xf numFmtId="0" fontId="11" fillId="0" borderId="12" xfId="53" applyFont="1" applyBorder="1" applyAlignment="1">
      <alignment horizontal="left"/>
      <protection/>
    </xf>
    <xf numFmtId="0" fontId="11" fillId="0" borderId="13" xfId="53" applyFont="1" applyBorder="1" applyAlignment="1">
      <alignment horizontal="left"/>
      <protection/>
    </xf>
    <xf numFmtId="0" fontId="10" fillId="0" borderId="0" xfId="53" applyFont="1" applyAlignment="1">
      <alignment horizontal="center" vertical="top" wrapText="1"/>
      <protection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1" fillId="0" borderId="10" xfId="53" applyFont="1" applyBorder="1" applyAlignment="1">
      <alignment horizontal="left"/>
      <protection/>
    </xf>
    <xf numFmtId="0" fontId="11" fillId="0" borderId="10" xfId="53" applyFont="1" applyBorder="1" applyAlignment="1">
      <alignment horizontal="left" wrapText="1"/>
      <protection/>
    </xf>
    <xf numFmtId="0" fontId="10" fillId="0" borderId="0" xfId="53" applyFont="1" applyAlignment="1">
      <alignment horizontal="left" vertical="top" wrapText="1"/>
      <protection/>
    </xf>
    <xf numFmtId="0" fontId="11" fillId="0" borderId="14" xfId="53" applyFont="1" applyBorder="1" applyAlignment="1">
      <alignment horizontal="left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10" fillId="0" borderId="10" xfId="53" applyFont="1" applyBorder="1" applyAlignment="1">
      <alignment horizontal="center" vertical="top" wrapText="1"/>
      <protection/>
    </xf>
    <xf numFmtId="0" fontId="1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0" fillId="0" borderId="0" xfId="61" applyFont="1" applyFill="1" applyAlignment="1">
      <alignment horizontal="left" vertical="top" wrapText="1"/>
      <protection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vertical="top" wrapText="1"/>
    </xf>
    <xf numFmtId="0" fontId="11" fillId="0" borderId="10" xfId="53" applyFont="1" applyBorder="1" applyAlignment="1">
      <alignment vertical="top" wrapText="1"/>
      <protection/>
    </xf>
    <xf numFmtId="3" fontId="11" fillId="0" borderId="10" xfId="53" applyNumberFormat="1" applyFont="1" applyBorder="1" applyAlignment="1">
      <alignment vertical="top" wrapText="1"/>
      <protection/>
    </xf>
    <xf numFmtId="0" fontId="11" fillId="0" borderId="10" xfId="53" applyFont="1" applyBorder="1" applyAlignment="1">
      <alignment vertical="top" wrapText="1"/>
      <protection/>
    </xf>
    <xf numFmtId="0" fontId="11" fillId="0" borderId="0" xfId="53" applyFont="1" applyAlignment="1">
      <alignment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\&#1070;&#1088;&#1100;&#1077;&#1074;&#1072;\0.0.&#1041;&#1070;&#1044;&#1046;&#1045;&#1058;%202014-2016%20&#1075;&#1086;&#1076;&#1086;&#1074;\&#1048;&#1053;&#1044;&#1045;&#1050;&#1057;&#1040;&#1062;&#1048;&#1071;%20&#1048;%20&#1051;&#1048;&#1052;&#1048;&#1058;&#1067;\&#1051;&#1048;&#1052;&#1048;&#1058;&#1067;%20&#1059;&#1063;&#1056;&#1045;&#1046;&#1044;&#1045;&#1053;&#1048;&#1071;&#1052;_23.07.2013%20&#1052;&#1072;&#1088;&#1080;&#1085;&#107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oc\&#1070;&#1088;&#1100;&#1077;&#1074;&#1072;\1.2.%20&#1054;&#1058;&#1063;&#1045;&#1058;%20&#1052;&#1048;&#1053;&#1050;&#1059;&#1051;&#1068;&#1058;&#1059;&#1056;&#1067;%20&#1050;&#1056;&#1040;&#1071;%20&#1047;&#1040;%202012%20&#1043;&#1054;&#1044;\&#1054;&#1094;&#1077;&#1085;&#1082;&#1072;%20&#1074;&#1099;&#1087;&#1086;&#1083;&#1085;&#1077;&#1085;&#1080;&#1103;%20&#1075;&#1086;&#1089;&#1091;&#1076;&#1072;&#1088;&#1089;&#1090;&#1074;&#1077;&#1085;&#1085;&#1086;&#1075;&#1086;%20&#1079;&#1072;&#1076;&#1072;&#1085;&#1080;&#1103;%202012%20&#1075;&#1086;&#1076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oc\&#1070;&#1088;&#1100;&#1077;&#1074;&#1072;\4.%20&#1055;&#1056;&#1048;&#1050;&#1040;&#1047;&#1067;\5.%20&#1055;&#1088;&#1080;&#1082;&#1072;&#1079;%20-%20&#1088;&#1072;&#1079;&#1084;&#1077;&#1088;&#1099;%20&#1053;&#1060;&#1047;%20-%20&#1052;.&#1041;&#1088;&#1077;&#1089;&#1090;&#1077;&#1088;\&#1087;&#1086;&#1089;&#1083;&#1077;%20&#1074;&#1077;&#1089;&#1077;&#1085;&#1085;&#1077;&#1081;%20&#1082;&#1086;&#1088;&#1088;&#1077;&#1082;&#1090;&#1080;&#1088;&#1086;&#1074;&#1082;&#1080;\&#1053;&#1086;&#1088;&#1084;&#1072;&#1090;&#1080;&#1074;&#1099;%20&#1079;&#1072;&#1090;&#1088;&#1072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oc\&#1070;&#1088;&#1100;&#1077;&#1074;&#1072;\5.%20&#1055;&#1088;&#1080;&#1082;&#1072;&#1079;%20-%20&#1088;&#1072;&#1079;&#1084;&#1077;&#1088;&#1099;%20&#1053;&#1060;&#1047;\&#1087;&#1086;&#1089;&#1083;&#1077;%20&#1074;&#1077;&#1089;&#1077;&#1085;&#1085;&#1077;&#1081;%20&#1082;&#1086;&#1088;&#1088;&#1077;&#1082;&#1090;&#1080;&#1088;&#1086;&#1074;&#1082;&#1080;\&#1053;&#1086;&#1088;&#1084;&#1072;&#1090;&#1080;&#1074;&#1099;%20&#1079;&#1072;&#1090;&#1088;&#107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"/>
      <sheetName val="было 2014-2015"/>
      <sheetName val="индексация"/>
      <sheetName val="ПЕРЕРАСПРЕДЕЛЕНИЕ"/>
      <sheetName val="СОЦЗАКАЗ,РКА"/>
      <sheetName val="АНАЛИЗ ЛИМИТОВ"/>
    </sheetNames>
    <sheetDataSet>
      <sheetData sheetId="2">
        <row r="29">
          <cell r="E29">
            <v>9967.1</v>
          </cell>
          <cell r="F29">
            <v>12276.5</v>
          </cell>
          <cell r="G29">
            <v>12276.5</v>
          </cell>
        </row>
        <row r="47">
          <cell r="E47">
            <v>64649.00000000001</v>
          </cell>
          <cell r="F47">
            <v>79418.69999999998</v>
          </cell>
          <cell r="G47">
            <v>79418.69999999998</v>
          </cell>
          <cell r="T47">
            <v>-3217.2</v>
          </cell>
          <cell r="U47">
            <v>-3217.2</v>
          </cell>
          <cell r="V47">
            <v>-3217.2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ЗУ"/>
      <sheetName val="Дома, Центры"/>
      <sheetName val="кинограф"/>
      <sheetName val="библиотеки"/>
      <sheetName val="музеи"/>
      <sheetName val="образование"/>
      <sheetName val="Лист2"/>
      <sheetName val="Лист3"/>
    </sheetNames>
    <sheetDataSet>
      <sheetData sheetId="4">
        <row r="135">
          <cell r="E135">
            <v>250970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5">
        <row r="12">
          <cell r="D12">
            <v>135452</v>
          </cell>
        </row>
        <row r="13">
          <cell r="D13">
            <v>136492</v>
          </cell>
        </row>
        <row r="14">
          <cell r="D14">
            <v>89389</v>
          </cell>
        </row>
        <row r="15">
          <cell r="D15">
            <v>66931</v>
          </cell>
        </row>
        <row r="16">
          <cell r="D16">
            <v>34280</v>
          </cell>
        </row>
        <row r="17">
          <cell r="D17">
            <v>52650</v>
          </cell>
        </row>
        <row r="18">
          <cell r="D18">
            <v>57200</v>
          </cell>
        </row>
        <row r="19">
          <cell r="D19">
            <v>42000</v>
          </cell>
        </row>
        <row r="20">
          <cell r="D20">
            <v>105911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5">
        <row r="21">
          <cell r="D21">
            <v>290000</v>
          </cell>
        </row>
        <row r="22">
          <cell r="D22">
            <v>235080</v>
          </cell>
          <cell r="G22">
            <v>235500</v>
          </cell>
          <cell r="J22">
            <v>235550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38"/>
  <sheetViews>
    <sheetView view="pageBreakPreview" zoomScale="70" zoomScaleNormal="85" zoomScaleSheetLayoutView="70" zoomScalePageLayoutView="0" workbookViewId="0" topLeftCell="A1">
      <selection activeCell="A14" sqref="A14:D14"/>
    </sheetView>
  </sheetViews>
  <sheetFormatPr defaultColWidth="9.00390625" defaultRowHeight="12.75" outlineLevelCol="1"/>
  <cols>
    <col min="1" max="1" width="18.375" style="13" customWidth="1"/>
    <col min="2" max="2" width="23.125" style="13" customWidth="1"/>
    <col min="3" max="3" width="24.75390625" style="13" customWidth="1"/>
    <col min="4" max="4" width="8.00390625" style="13" customWidth="1"/>
    <col min="5" max="5" width="7.125" style="13" customWidth="1"/>
    <col min="6" max="6" width="3.25390625" style="13" customWidth="1"/>
    <col min="7" max="7" width="3.00390625" style="13" customWidth="1"/>
    <col min="8" max="8" width="5.875" style="13" customWidth="1"/>
    <col min="9" max="9" width="7.625" style="13" customWidth="1"/>
    <col min="10" max="10" width="16.25390625" style="13" bestFit="1" customWidth="1"/>
    <col min="11" max="12" width="16.125" style="13" bestFit="1" customWidth="1"/>
    <col min="13" max="13" width="17.375" style="13" customWidth="1"/>
    <col min="14" max="14" width="8.875" style="13" customWidth="1"/>
    <col min="15" max="15" width="16.25390625" style="13" hidden="1" customWidth="1" outlineLevel="1"/>
    <col min="16" max="17" width="16.125" style="13" hidden="1" customWidth="1" outlineLevel="1"/>
    <col min="18" max="18" width="0" style="13" hidden="1" customWidth="1" outlineLevel="1"/>
    <col min="19" max="19" width="9.125" style="13" customWidth="1" collapsed="1"/>
    <col min="20" max="20" width="13.875" style="13" bestFit="1" customWidth="1"/>
    <col min="21" max="16384" width="9.125" style="13" customWidth="1"/>
  </cols>
  <sheetData>
    <row r="1" spans="9:13" ht="67.5" customHeight="1">
      <c r="I1" s="75" t="s">
        <v>89</v>
      </c>
      <c r="J1" s="75"/>
      <c r="K1" s="75"/>
      <c r="L1" s="75"/>
      <c r="M1" s="75"/>
    </row>
    <row r="2" spans="1:13" ht="51" customHeight="1">
      <c r="A2" s="76" t="s">
        <v>91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6:17" ht="15.75">
      <c r="F3" s="8">
        <v>8</v>
      </c>
      <c r="O3" s="13">
        <f>3273967.4+28000</f>
        <v>3301967.4</v>
      </c>
      <c r="P3" s="13">
        <v>3307058.1</v>
      </c>
      <c r="Q3" s="13">
        <v>2895283.8</v>
      </c>
    </row>
    <row r="4" spans="1:17" ht="34.5" customHeight="1">
      <c r="A4" s="77" t="s">
        <v>69</v>
      </c>
      <c r="B4" s="77" t="s">
        <v>80</v>
      </c>
      <c r="C4" s="77" t="s">
        <v>70</v>
      </c>
      <c r="D4" s="77" t="s">
        <v>71</v>
      </c>
      <c r="E4" s="77"/>
      <c r="F4" s="77"/>
      <c r="G4" s="77"/>
      <c r="H4" s="77"/>
      <c r="I4" s="77"/>
      <c r="J4" s="77" t="s">
        <v>76</v>
      </c>
      <c r="K4" s="77"/>
      <c r="L4" s="77"/>
      <c r="M4" s="77"/>
      <c r="O4" s="15" t="e">
        <f>#REF!</f>
        <v>#REF!</v>
      </c>
      <c r="P4" s="15" t="e">
        <f>#REF!</f>
        <v>#REF!</v>
      </c>
      <c r="Q4" s="15" t="e">
        <f>#REF!</f>
        <v>#REF!</v>
      </c>
    </row>
    <row r="5" spans="1:17" ht="39" customHeight="1">
      <c r="A5" s="77"/>
      <c r="B5" s="77"/>
      <c r="C5" s="77"/>
      <c r="D5" s="14" t="s">
        <v>43</v>
      </c>
      <c r="E5" s="14" t="s">
        <v>44</v>
      </c>
      <c r="F5" s="78" t="s">
        <v>45</v>
      </c>
      <c r="G5" s="79"/>
      <c r="H5" s="80"/>
      <c r="I5" s="14" t="s">
        <v>46</v>
      </c>
      <c r="J5" s="14" t="s">
        <v>47</v>
      </c>
      <c r="K5" s="14" t="s">
        <v>48</v>
      </c>
      <c r="L5" s="14" t="s">
        <v>49</v>
      </c>
      <c r="M5" s="14" t="s">
        <v>34</v>
      </c>
      <c r="O5" s="15" t="e">
        <f>O3-O4</f>
        <v>#REF!</v>
      </c>
      <c r="P5" s="15" t="e">
        <f>P3-P4</f>
        <v>#REF!</v>
      </c>
      <c r="Q5" s="15" t="e">
        <f>Q3-Q4</f>
        <v>#REF!</v>
      </c>
    </row>
    <row r="6" spans="1:13" ht="31.5">
      <c r="A6" s="83" t="s">
        <v>92</v>
      </c>
      <c r="B6" s="84" t="s">
        <v>81</v>
      </c>
      <c r="C6" s="17" t="s">
        <v>74</v>
      </c>
      <c r="D6" s="19"/>
      <c r="E6" s="14" t="s">
        <v>72</v>
      </c>
      <c r="F6" s="78" t="s">
        <v>72</v>
      </c>
      <c r="G6" s="79"/>
      <c r="H6" s="80"/>
      <c r="I6" s="14" t="s">
        <v>72</v>
      </c>
      <c r="J6" s="18">
        <v>2202796</v>
      </c>
      <c r="K6" s="18">
        <v>2217129</v>
      </c>
      <c r="L6" s="18">
        <v>2235407</v>
      </c>
      <c r="M6" s="18">
        <v>6655322</v>
      </c>
    </row>
    <row r="7" spans="1:13" ht="15.75">
      <c r="A7" s="83"/>
      <c r="B7" s="84"/>
      <c r="C7" s="17" t="s">
        <v>73</v>
      </c>
      <c r="D7" s="19"/>
      <c r="E7" s="14" t="s">
        <v>72</v>
      </c>
      <c r="F7" s="78" t="s">
        <v>72</v>
      </c>
      <c r="G7" s="79"/>
      <c r="H7" s="80"/>
      <c r="I7" s="14" t="s">
        <v>72</v>
      </c>
      <c r="J7" s="18"/>
      <c r="K7" s="18"/>
      <c r="L7" s="18"/>
      <c r="M7" s="18">
        <f>SUM(J7:L7)</f>
        <v>0</v>
      </c>
    </row>
    <row r="8" spans="1:13" ht="31.5">
      <c r="A8" s="83"/>
      <c r="B8" s="84"/>
      <c r="C8" s="17" t="s">
        <v>77</v>
      </c>
      <c r="D8" s="2" t="s">
        <v>78</v>
      </c>
      <c r="E8" s="14" t="s">
        <v>72</v>
      </c>
      <c r="F8" s="78" t="s">
        <v>72</v>
      </c>
      <c r="G8" s="79"/>
      <c r="H8" s="80"/>
      <c r="I8" s="14" t="s">
        <v>72</v>
      </c>
      <c r="J8" s="18">
        <v>2202796</v>
      </c>
      <c r="K8" s="18">
        <v>2217129</v>
      </c>
      <c r="L8" s="18">
        <v>2235407</v>
      </c>
      <c r="M8" s="18">
        <v>6655322</v>
      </c>
    </row>
    <row r="13" spans="4:9" ht="15.75">
      <c r="D13" s="20"/>
      <c r="E13" s="20"/>
      <c r="F13" s="20"/>
      <c r="G13" s="20"/>
      <c r="H13" s="20"/>
      <c r="I13" s="20"/>
    </row>
    <row r="14" spans="1:13" ht="18.75">
      <c r="A14" s="81"/>
      <c r="B14" s="81"/>
      <c r="C14" s="81"/>
      <c r="D14" s="81"/>
      <c r="E14" s="21"/>
      <c r="F14" s="21"/>
      <c r="G14" s="21"/>
      <c r="H14" s="21"/>
      <c r="I14" s="21"/>
      <c r="J14" s="21"/>
      <c r="K14" s="21"/>
      <c r="L14" s="82"/>
      <c r="M14" s="82"/>
    </row>
    <row r="15" spans="1:13" ht="15.75">
      <c r="A15" s="73"/>
      <c r="B15" s="73"/>
      <c r="C15" s="73"/>
      <c r="D15" s="73"/>
      <c r="E15" s="74"/>
      <c r="F15" s="74"/>
      <c r="G15" s="74"/>
      <c r="H15" s="74"/>
      <c r="I15" s="74"/>
      <c r="J15" s="22"/>
      <c r="K15" s="22"/>
      <c r="L15" s="23"/>
      <c r="M15" s="23"/>
    </row>
    <row r="37" spans="1:13" s="21" customFormat="1" ht="51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s="23" customFormat="1" ht="15.75" hidden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ht="15.75" hidden="1"/>
    <row r="40" ht="15.75" hidden="1"/>
    <row r="41" ht="15.75" hidden="1"/>
  </sheetData>
  <sheetProtection/>
  <mergeCells count="17">
    <mergeCell ref="A14:D14"/>
    <mergeCell ref="L14:M14"/>
    <mergeCell ref="A6:A8"/>
    <mergeCell ref="B6:B8"/>
    <mergeCell ref="F6:H6"/>
    <mergeCell ref="F7:H7"/>
    <mergeCell ref="F8:H8"/>
    <mergeCell ref="A15:D15"/>
    <mergeCell ref="E15:I15"/>
    <mergeCell ref="I1:M1"/>
    <mergeCell ref="A2:M2"/>
    <mergeCell ref="A4:A5"/>
    <mergeCell ref="B4:B5"/>
    <mergeCell ref="C4:C5"/>
    <mergeCell ref="D4:I4"/>
    <mergeCell ref="J4:M4"/>
    <mergeCell ref="F5:H5"/>
  </mergeCells>
  <printOptions/>
  <pageMargins left="0.5511811023622047" right="0.3937007874015748" top="0.7480314960629921" bottom="0.5118110236220472" header="0.31496062992125984" footer="0.31496062992125984"/>
  <pageSetup fitToHeight="15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view="pageBreakPreview" zoomScale="70" zoomScaleNormal="85" zoomScaleSheetLayoutView="70" zoomScalePageLayoutView="0" workbookViewId="0" topLeftCell="A1">
      <selection activeCell="F5" sqref="F5"/>
    </sheetView>
  </sheetViews>
  <sheetFormatPr defaultColWidth="9.00390625" defaultRowHeight="12.75" outlineLevelRow="1"/>
  <cols>
    <col min="1" max="1" width="46.125" style="61" customWidth="1"/>
    <col min="2" max="6" width="11.125" style="26" customWidth="1"/>
    <col min="7" max="10" width="13.375" style="26" customWidth="1"/>
    <col min="11" max="11" width="16.875" style="26" customWidth="1"/>
    <col min="12" max="12" width="15.625" style="26" hidden="1" customWidth="1"/>
    <col min="13" max="13" width="17.625" style="26" hidden="1" customWidth="1"/>
    <col min="14" max="14" width="14.25390625" style="26" hidden="1" customWidth="1"/>
    <col min="15" max="15" width="13.125" style="26" hidden="1" customWidth="1"/>
    <col min="16" max="16" width="10.125" style="26" hidden="1" customWidth="1"/>
    <col min="17" max="17" width="11.25390625" style="26" hidden="1" customWidth="1"/>
    <col min="18" max="18" width="12.875" style="26" hidden="1" customWidth="1"/>
    <col min="19" max="19" width="10.125" style="26" hidden="1" customWidth="1"/>
    <col min="20" max="23" width="0" style="26" hidden="1" customWidth="1"/>
    <col min="24" max="16384" width="9.125" style="26" customWidth="1"/>
  </cols>
  <sheetData>
    <row r="1" spans="1:11" s="24" customFormat="1" ht="62.25" customHeight="1">
      <c r="A1" s="57"/>
      <c r="F1" s="87" t="s">
        <v>95</v>
      </c>
      <c r="G1" s="87"/>
      <c r="H1" s="87"/>
      <c r="I1" s="87"/>
      <c r="J1" s="87"/>
      <c r="K1" s="87"/>
    </row>
    <row r="2" spans="1:11" ht="39.75" customHeight="1">
      <c r="A2" s="72" t="s">
        <v>90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spans="1:11" s="25" customFormat="1" ht="57" customHeight="1">
      <c r="A4" s="89" t="s">
        <v>36</v>
      </c>
      <c r="B4" s="90" t="s">
        <v>35</v>
      </c>
      <c r="C4" s="90"/>
      <c r="D4" s="90"/>
      <c r="E4" s="90"/>
      <c r="F4" s="90"/>
      <c r="G4" s="90" t="s">
        <v>83</v>
      </c>
      <c r="H4" s="90"/>
      <c r="I4" s="90"/>
      <c r="J4" s="90"/>
      <c r="K4" s="90"/>
    </row>
    <row r="5" spans="1:11" ht="93.75">
      <c r="A5" s="89"/>
      <c r="B5" s="27" t="s">
        <v>20</v>
      </c>
      <c r="C5" s="27" t="s">
        <v>21</v>
      </c>
      <c r="D5" s="27" t="s">
        <v>47</v>
      </c>
      <c r="E5" s="27" t="s">
        <v>48</v>
      </c>
      <c r="F5" s="27" t="s">
        <v>49</v>
      </c>
      <c r="G5" s="27" t="s">
        <v>0</v>
      </c>
      <c r="H5" s="27" t="s">
        <v>1</v>
      </c>
      <c r="I5" s="27" t="s">
        <v>2</v>
      </c>
      <c r="J5" s="27" t="s">
        <v>3</v>
      </c>
      <c r="K5" s="27" t="s">
        <v>4</v>
      </c>
    </row>
    <row r="6" spans="1:11" ht="42.75" customHeight="1">
      <c r="A6" s="86" t="s">
        <v>82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8.75">
      <c r="A7" s="88"/>
      <c r="B7" s="70"/>
      <c r="C7" s="70"/>
      <c r="D7" s="70"/>
      <c r="E7" s="70"/>
      <c r="F7" s="70"/>
      <c r="G7" s="70"/>
      <c r="H7" s="70"/>
      <c r="I7" s="70"/>
      <c r="J7" s="70"/>
      <c r="K7" s="71"/>
    </row>
    <row r="8" spans="1:11" ht="47.25" customHeight="1">
      <c r="A8" s="58" t="s">
        <v>12</v>
      </c>
      <c r="B8" s="29"/>
      <c r="C8" s="29"/>
      <c r="D8" s="29"/>
      <c r="E8" s="29"/>
      <c r="F8" s="29"/>
      <c r="G8" s="115">
        <v>1634801</v>
      </c>
      <c r="H8" s="115">
        <v>1988789</v>
      </c>
      <c r="I8" s="115">
        <v>2162160</v>
      </c>
      <c r="J8" s="115">
        <v>2176252</v>
      </c>
      <c r="K8" s="116">
        <v>2194202</v>
      </c>
    </row>
    <row r="9" spans="1:12" ht="3.75" customHeight="1" hidden="1">
      <c r="A9" s="59"/>
      <c r="B9" s="29"/>
      <c r="C9" s="28"/>
      <c r="D9" s="28"/>
      <c r="E9" s="28"/>
      <c r="F9" s="29"/>
      <c r="G9" s="30"/>
      <c r="H9" s="31"/>
      <c r="I9" s="31"/>
      <c r="J9" s="31">
        <v>2235407</v>
      </c>
      <c r="K9" s="30"/>
      <c r="L9" s="26" t="s">
        <v>22</v>
      </c>
    </row>
    <row r="10" spans="1:15" ht="18.75" hidden="1" outlineLevel="1">
      <c r="A10" s="58" t="s">
        <v>23</v>
      </c>
      <c r="B10" s="29">
        <f>306834</f>
        <v>306834</v>
      </c>
      <c r="C10" s="28">
        <f>311000</f>
        <v>311000</v>
      </c>
      <c r="D10" s="28">
        <v>311000</v>
      </c>
      <c r="E10" s="28">
        <v>311000</v>
      </c>
      <c r="F10" s="29">
        <f>E10</f>
        <v>311000</v>
      </c>
      <c r="G10" s="29">
        <f>44336.6</f>
        <v>44336.6</v>
      </c>
      <c r="H10" s="31">
        <v>63645.2</v>
      </c>
      <c r="I10" s="32">
        <f>61280.2+9557</f>
        <v>70837.2</v>
      </c>
      <c r="J10" s="32">
        <f>62858.9+12321.2</f>
        <v>75180.1</v>
      </c>
      <c r="K10" s="29">
        <f>62858.9+12321.2</f>
        <v>75180.1</v>
      </c>
      <c r="M10" s="26" t="e">
        <f>10869.9+#REF!+#REF!</f>
        <v>#REF!</v>
      </c>
      <c r="N10" s="33" t="e">
        <f>13640.4+#REF!+#REF!</f>
        <v>#REF!</v>
      </c>
      <c r="O10" s="26" t="e">
        <f>13640.4+#REF!+#REF!</f>
        <v>#REF!</v>
      </c>
    </row>
    <row r="11" spans="1:15" ht="18.75" hidden="1" outlineLevel="1">
      <c r="A11" s="58" t="s">
        <v>24</v>
      </c>
      <c r="B11" s="29">
        <f>321437</f>
        <v>321437</v>
      </c>
      <c r="C11" s="28">
        <f>304828</f>
        <v>304828</v>
      </c>
      <c r="D11" s="28">
        <f>304830</f>
        <v>304830</v>
      </c>
      <c r="E11" s="28">
        <f>304830</f>
        <v>304830</v>
      </c>
      <c r="F11" s="29">
        <f>E11</f>
        <v>304830</v>
      </c>
      <c r="G11" s="29">
        <f>44336.6+55573.2</f>
        <v>99909.79999999999</v>
      </c>
      <c r="H11" s="32">
        <v>45350.3</v>
      </c>
      <c r="I11" s="32">
        <f>48529.1+9667.8</f>
        <v>58196.899999999994</v>
      </c>
      <c r="J11" s="32">
        <f>49182+11977.2</f>
        <v>61159.2</v>
      </c>
      <c r="K11" s="29">
        <f>J11</f>
        <v>61159.2</v>
      </c>
      <c r="M11" s="26" t="e">
        <f>'[13]индексация'!E29+#REF!</f>
        <v>#REF!</v>
      </c>
      <c r="N11" s="26" t="e">
        <f>'[13]индексация'!F29+#REF!</f>
        <v>#REF!</v>
      </c>
      <c r="O11" s="26" t="e">
        <f>'[13]индексация'!G29+#REF!</f>
        <v>#REF!</v>
      </c>
    </row>
    <row r="12" spans="1:11" ht="48.75" customHeight="1" hidden="1" collapsed="1">
      <c r="A12" s="86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0.75" customHeight="1" hidden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37.5">
      <c r="A14" s="58" t="s">
        <v>13</v>
      </c>
      <c r="B14" s="29">
        <v>6493</v>
      </c>
      <c r="C14" s="29">
        <v>4964</v>
      </c>
      <c r="D14" s="29">
        <v>6763</v>
      </c>
      <c r="E14" s="29">
        <v>6768</v>
      </c>
      <c r="F14" s="29">
        <v>6770</v>
      </c>
      <c r="G14" s="29">
        <v>1278425</v>
      </c>
      <c r="H14" s="29">
        <v>1437232</v>
      </c>
      <c r="I14" s="29">
        <v>1686002</v>
      </c>
      <c r="J14" s="29">
        <v>1697267</v>
      </c>
      <c r="K14" s="29">
        <v>1711377</v>
      </c>
    </row>
    <row r="15" spans="1:15" ht="48.75" customHeight="1">
      <c r="A15" s="64" t="s">
        <v>14</v>
      </c>
      <c r="B15" s="29">
        <v>295</v>
      </c>
      <c r="C15" s="28">
        <v>310</v>
      </c>
      <c r="D15" s="28">
        <v>310</v>
      </c>
      <c r="E15" s="28">
        <v>310</v>
      </c>
      <c r="F15" s="28">
        <v>310</v>
      </c>
      <c r="G15" s="34">
        <v>58083</v>
      </c>
      <c r="H15" s="31">
        <v>89755</v>
      </c>
      <c r="I15" s="32">
        <v>77282</v>
      </c>
      <c r="J15" s="32">
        <v>77741</v>
      </c>
      <c r="K15" s="34">
        <v>78364</v>
      </c>
      <c r="L15" s="26" t="s">
        <v>25</v>
      </c>
      <c r="M15" s="26">
        <f>34743.3-115</f>
        <v>34628.3</v>
      </c>
      <c r="N15" s="26">
        <f>42166.6-115</f>
        <v>42051.6</v>
      </c>
      <c r="O15" s="26">
        <f>42166.6-115</f>
        <v>42051.6</v>
      </c>
    </row>
    <row r="16" spans="1:15" ht="45.75" customHeight="1" hidden="1" outlineLevel="1">
      <c r="A16" s="60" t="s">
        <v>26</v>
      </c>
      <c r="B16" s="29">
        <f>'[14]музеи'!$E$135</f>
        <v>250970</v>
      </c>
      <c r="C16" s="28">
        <v>251000</v>
      </c>
      <c r="D16" s="35">
        <v>253.4</v>
      </c>
      <c r="E16" s="36">
        <v>258.5</v>
      </c>
      <c r="F16" s="36">
        <v>261.1</v>
      </c>
      <c r="G16" s="29"/>
      <c r="H16" s="32"/>
      <c r="I16" s="37"/>
      <c r="J16" s="37"/>
      <c r="K16" s="29"/>
      <c r="M16" s="26">
        <v>-5688.299999999999</v>
      </c>
      <c r="N16" s="26">
        <v>-6088.299999999999</v>
      </c>
      <c r="O16" s="26">
        <v>-7684.9</v>
      </c>
    </row>
    <row r="17" spans="1:11" ht="30.75" customHeight="1" hidden="1" outlineLevel="1">
      <c r="A17" s="60" t="s">
        <v>27</v>
      </c>
      <c r="B17" s="29">
        <v>21461</v>
      </c>
      <c r="C17" s="28">
        <v>16500</v>
      </c>
      <c r="D17" s="38">
        <v>21.7</v>
      </c>
      <c r="E17" s="36">
        <v>22.1</v>
      </c>
      <c r="F17" s="36">
        <v>22.3</v>
      </c>
      <c r="G17" s="29"/>
      <c r="H17" s="32"/>
      <c r="I17" s="37"/>
      <c r="J17" s="37"/>
      <c r="K17" s="29"/>
    </row>
    <row r="18" spans="1:11" ht="45" hidden="1" outlineLevel="1">
      <c r="A18" s="60" t="s">
        <v>28</v>
      </c>
      <c r="B18" s="29">
        <v>298000</v>
      </c>
      <c r="C18" s="28">
        <f>300000-17000</f>
        <v>283000</v>
      </c>
      <c r="D18" s="35">
        <v>302.94</v>
      </c>
      <c r="E18" s="36">
        <v>309</v>
      </c>
      <c r="F18" s="36">
        <v>312.1</v>
      </c>
      <c r="G18" s="29"/>
      <c r="H18" s="32"/>
      <c r="I18" s="37"/>
      <c r="J18" s="37"/>
      <c r="K18" s="29"/>
    </row>
    <row r="19" spans="1:11" ht="45" hidden="1" outlineLevel="1">
      <c r="A19" s="60" t="s">
        <v>29</v>
      </c>
      <c r="B19" s="29">
        <v>300100</v>
      </c>
      <c r="C19" s="28">
        <v>300200</v>
      </c>
      <c r="D19" s="35">
        <v>327.8</v>
      </c>
      <c r="E19" s="36">
        <v>334.4</v>
      </c>
      <c r="F19" s="36">
        <v>337.7</v>
      </c>
      <c r="G19" s="29"/>
      <c r="H19" s="32"/>
      <c r="I19" s="37"/>
      <c r="J19" s="37"/>
      <c r="K19" s="29"/>
    </row>
    <row r="20" spans="1:11" ht="45" hidden="1" outlineLevel="1">
      <c r="A20" s="60" t="s">
        <v>30</v>
      </c>
      <c r="B20" s="29">
        <v>22432</v>
      </c>
      <c r="C20" s="28">
        <v>21900</v>
      </c>
      <c r="D20" s="35">
        <v>22.4</v>
      </c>
      <c r="E20" s="36">
        <v>22.8</v>
      </c>
      <c r="F20" s="36">
        <v>23</v>
      </c>
      <c r="G20" s="29"/>
      <c r="H20" s="32"/>
      <c r="I20" s="37"/>
      <c r="J20" s="37"/>
      <c r="K20" s="29"/>
    </row>
    <row r="21" spans="1:11" ht="3" customHeight="1" hidden="1" collapsed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</row>
    <row r="22" spans="1:11" ht="25.5" customHeight="1" hidden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</row>
    <row r="23" spans="1:11" ht="57.75" customHeight="1">
      <c r="A23" s="58" t="s">
        <v>15</v>
      </c>
      <c r="B23" s="29">
        <v>123</v>
      </c>
      <c r="C23" s="29">
        <v>145</v>
      </c>
      <c r="D23" s="29">
        <v>150</v>
      </c>
      <c r="E23" s="29">
        <v>150</v>
      </c>
      <c r="F23" s="29">
        <v>150</v>
      </c>
      <c r="G23" s="29">
        <v>24218</v>
      </c>
      <c r="H23" s="29">
        <v>41982</v>
      </c>
      <c r="I23" s="29">
        <v>37394</v>
      </c>
      <c r="J23" s="29">
        <v>37616</v>
      </c>
      <c r="K23" s="29">
        <v>37918</v>
      </c>
    </row>
    <row r="24" spans="1:11" ht="70.5" customHeight="1">
      <c r="A24" s="64" t="s">
        <v>16</v>
      </c>
      <c r="B24" s="39">
        <v>1392</v>
      </c>
      <c r="C24" s="39">
        <v>1450</v>
      </c>
      <c r="D24" s="39">
        <v>1450</v>
      </c>
      <c r="E24" s="39">
        <v>1450</v>
      </c>
      <c r="F24" s="39">
        <v>1450</v>
      </c>
      <c r="G24" s="40">
        <v>274075</v>
      </c>
      <c r="H24" s="41">
        <v>419820</v>
      </c>
      <c r="I24" s="40">
        <v>361482</v>
      </c>
      <c r="J24" s="40">
        <v>363628</v>
      </c>
      <c r="K24" s="40">
        <v>366543</v>
      </c>
    </row>
    <row r="25" spans="1:15" ht="18.75" hidden="1" outlineLevel="1">
      <c r="A25" s="58" t="s">
        <v>23</v>
      </c>
      <c r="B25" s="39">
        <v>499884</v>
      </c>
      <c r="C25" s="39">
        <f>'[15]прил. 1 2013-2015 (в прик.(уто)'!$D$12+'[15]прил. 1 2013-2015 (в прик.(уто)'!$D$13+'[15]прил. 1 2013-2015 (в прик.(уто)'!$D$14+'[15]прил. 1 2013-2015 (в прик.(уто)'!$D$15+'[15]прил. 1 2013-2015 (в прик.(уто)'!$D$16</f>
        <v>462544</v>
      </c>
      <c r="D25" s="42">
        <v>501470</v>
      </c>
      <c r="E25" s="42">
        <v>513413</v>
      </c>
      <c r="F25" s="42">
        <v>520713</v>
      </c>
      <c r="G25" s="40">
        <v>359205.9</v>
      </c>
      <c r="H25" s="41">
        <v>404618.4</v>
      </c>
      <c r="I25" s="40">
        <f>376402.4+61431.8</f>
        <v>437834.2</v>
      </c>
      <c r="J25" s="40">
        <f>380458.8+76201.5</f>
        <v>456660.3</v>
      </c>
      <c r="K25" s="40">
        <f>J25</f>
        <v>456660.3</v>
      </c>
      <c r="L25" s="26" t="s">
        <v>31</v>
      </c>
      <c r="M25" s="26" t="e">
        <f>'[13]индексация'!E47+'[13]индексация'!T47+#REF!</f>
        <v>#REF!</v>
      </c>
      <c r="N25" s="26" t="e">
        <f>'[13]индексация'!F47+'[13]индексация'!U47+#REF!</f>
        <v>#REF!</v>
      </c>
      <c r="O25" s="26">
        <f>'[13]индексация'!G47+'[13]индексация'!V47-774.5</f>
        <v>75426.99999999999</v>
      </c>
    </row>
    <row r="26" spans="1:15" ht="18.75" hidden="1" outlineLevel="1">
      <c r="A26" s="58" t="s">
        <v>24</v>
      </c>
      <c r="B26" s="39">
        <v>265234</v>
      </c>
      <c r="C26" s="39">
        <f>'[15]прил. 1 2013-2015 (в прик.(уто)'!$D$17+'[15]прил. 1 2013-2015 (в прик.(уто)'!$D$18+'[15]прил. 1 2013-2015 (в прик.(уто)'!$D$19+'[15]прил. 1 2013-2015 (в прик.(уто)'!$D$20</f>
        <v>257761</v>
      </c>
      <c r="D26" s="42">
        <v>260200</v>
      </c>
      <c r="E26" s="42">
        <v>258361</v>
      </c>
      <c r="F26" s="42">
        <v>258811</v>
      </c>
      <c r="G26" s="40">
        <v>123882.5</v>
      </c>
      <c r="H26" s="41">
        <v>160305.9</v>
      </c>
      <c r="I26" s="40" t="e">
        <f>122611.7+M26</f>
        <v>#REF!</v>
      </c>
      <c r="J26" s="40" t="e">
        <f>124013.8+N26</f>
        <v>#REF!</v>
      </c>
      <c r="K26" s="40" t="e">
        <f>J26</f>
        <v>#REF!</v>
      </c>
      <c r="L26" s="26" t="s">
        <v>31</v>
      </c>
      <c r="M26" s="26" t="e">
        <f>28882.8-1294.6-#REF!</f>
        <v>#REF!</v>
      </c>
      <c r="N26" s="26" t="e">
        <f>36249.7-1177.5-#REF!</f>
        <v>#REF!</v>
      </c>
      <c r="O26" s="26" t="e">
        <f>36249.7-1177.5-#REF!</f>
        <v>#REF!</v>
      </c>
    </row>
    <row r="27" spans="1:11" ht="1.5" customHeight="1" hidden="1" collapsed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1" ht="18.75" hidden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</row>
    <row r="29" spans="1:18" ht="37.5" hidden="1" outlineLevel="1">
      <c r="A29" s="59" t="s">
        <v>59</v>
      </c>
      <c r="B29" s="39">
        <v>312758</v>
      </c>
      <c r="C29" s="39">
        <f>'[16]прил. 1 2013-2015 (в прик.(уто)'!$D$21</f>
        <v>290000</v>
      </c>
      <c r="D29" s="42">
        <v>293600</v>
      </c>
      <c r="E29" s="42">
        <v>299600</v>
      </c>
      <c r="F29" s="42">
        <v>302600</v>
      </c>
      <c r="G29" s="40">
        <v>221986.6</v>
      </c>
      <c r="H29" s="40">
        <v>248804.7</v>
      </c>
      <c r="I29" s="40">
        <f>241738.4+36730.3-952.2</f>
        <v>277516.5</v>
      </c>
      <c r="J29" s="40">
        <f>246065.8+45061.4-952.2</f>
        <v>290175</v>
      </c>
      <c r="K29" s="40">
        <f>J29</f>
        <v>290175</v>
      </c>
      <c r="L29" s="26" t="s">
        <v>32</v>
      </c>
      <c r="M29" s="26">
        <v>36730.3</v>
      </c>
      <c r="N29" s="26">
        <v>45061.4</v>
      </c>
      <c r="O29" s="26">
        <v>45061.4</v>
      </c>
      <c r="P29" s="26">
        <v>952.1999999999999</v>
      </c>
      <c r="Q29" s="26">
        <v>952.1999999999999</v>
      </c>
      <c r="R29" s="26">
        <v>952.1999999999999</v>
      </c>
    </row>
    <row r="30" spans="1:15" ht="31.5" hidden="1" outlineLevel="1">
      <c r="A30" s="59" t="s">
        <v>59</v>
      </c>
      <c r="B30" s="39">
        <v>234070</v>
      </c>
      <c r="C30" s="39">
        <f>'[16]прил. 1 2013-2015 (в прик.(уто)'!$D$22</f>
        <v>235080</v>
      </c>
      <c r="D30" s="39">
        <f>'[16]прил. 1 2013-2015 (в прик.(уто)'!$G$22</f>
        <v>235500</v>
      </c>
      <c r="E30" s="39">
        <f>'[16]прил. 1 2013-2015 (в прик.(уто)'!$J$22</f>
        <v>235550</v>
      </c>
      <c r="F30" s="39">
        <f>E30</f>
        <v>235550</v>
      </c>
      <c r="G30" s="40">
        <v>25264</v>
      </c>
      <c r="H30" s="40">
        <v>28015.4</v>
      </c>
      <c r="I30" s="40">
        <f>29315.5+4533.6</f>
        <v>33849.1</v>
      </c>
      <c r="J30" s="40">
        <f>29845.3+5535.2</f>
        <v>35380.5</v>
      </c>
      <c r="K30" s="40">
        <f>J30</f>
        <v>35380.5</v>
      </c>
      <c r="L30" s="26" t="s">
        <v>65</v>
      </c>
      <c r="M30" s="26">
        <v>4533.6</v>
      </c>
      <c r="N30" s="26">
        <v>5535.2</v>
      </c>
      <c r="O30" s="26">
        <v>5535.2</v>
      </c>
    </row>
    <row r="31" spans="1:11" ht="27" customHeight="1" collapsed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</row>
    <row r="32" spans="1:11" ht="52.5" customHeight="1">
      <c r="A32" s="86"/>
      <c r="B32" s="85"/>
      <c r="C32" s="85"/>
      <c r="D32" s="85"/>
      <c r="E32" s="85"/>
      <c r="F32" s="85"/>
      <c r="G32" s="85"/>
      <c r="H32" s="85"/>
      <c r="I32" s="85"/>
      <c r="J32" s="85"/>
      <c r="K32" s="85"/>
    </row>
    <row r="33" spans="1:11" ht="37.5">
      <c r="A33" s="58" t="s">
        <v>17</v>
      </c>
      <c r="B33" s="29"/>
      <c r="C33" s="29"/>
      <c r="D33" s="29"/>
      <c r="E33" s="29"/>
      <c r="F33" s="29"/>
      <c r="G33" s="113">
        <v>32094</v>
      </c>
      <c r="H33" s="113">
        <v>47194</v>
      </c>
      <c r="I33" s="113">
        <v>40636</v>
      </c>
      <c r="J33" s="113">
        <v>40877</v>
      </c>
      <c r="K33" s="113">
        <v>41205</v>
      </c>
    </row>
    <row r="34" spans="1:15" ht="42.75" customHeight="1">
      <c r="A34" s="64" t="s">
        <v>18</v>
      </c>
      <c r="B34" s="29">
        <v>163</v>
      </c>
      <c r="C34" s="29">
        <v>163</v>
      </c>
      <c r="D34" s="29">
        <v>163</v>
      </c>
      <c r="E34" s="29">
        <v>163</v>
      </c>
      <c r="F34" s="29">
        <v>163</v>
      </c>
      <c r="G34" s="29">
        <v>32094</v>
      </c>
      <c r="H34" s="29">
        <v>47194</v>
      </c>
      <c r="I34" s="29">
        <v>40636</v>
      </c>
      <c r="J34" s="29">
        <v>40877</v>
      </c>
      <c r="K34" s="29">
        <v>41205</v>
      </c>
      <c r="L34" s="26" t="s">
        <v>33</v>
      </c>
      <c r="M34" s="26">
        <v>45156.5</v>
      </c>
      <c r="N34" s="26">
        <v>59786.8</v>
      </c>
      <c r="O34" s="26">
        <v>59786.8</v>
      </c>
    </row>
    <row r="35" spans="1:11" ht="2.25" customHeight="1" hidden="1">
      <c r="A35" s="86"/>
      <c r="B35" s="85"/>
      <c r="C35" s="85"/>
      <c r="D35" s="85"/>
      <c r="E35" s="85"/>
      <c r="F35" s="85"/>
      <c r="G35" s="85"/>
      <c r="H35" s="85"/>
      <c r="I35" s="85"/>
      <c r="J35" s="85"/>
      <c r="K35" s="85"/>
    </row>
    <row r="36" spans="1:11" ht="0.75" customHeight="1" hidden="1">
      <c r="A36" s="86"/>
      <c r="B36" s="85"/>
      <c r="C36" s="85"/>
      <c r="D36" s="85"/>
      <c r="E36" s="85"/>
      <c r="F36" s="85"/>
      <c r="G36" s="85"/>
      <c r="H36" s="85"/>
      <c r="I36" s="85"/>
      <c r="J36" s="85"/>
      <c r="K36" s="85"/>
    </row>
    <row r="37" spans="1:11" ht="93.75">
      <c r="A37" s="58" t="s">
        <v>19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</row>
    <row r="38" spans="1:12" ht="18.75">
      <c r="A38" s="112" t="s">
        <v>93</v>
      </c>
      <c r="B38" s="113"/>
      <c r="C38" s="113"/>
      <c r="D38" s="113"/>
      <c r="E38" s="113"/>
      <c r="F38" s="113"/>
      <c r="G38" s="114">
        <v>1666895</v>
      </c>
      <c r="H38" s="114">
        <v>2035983</v>
      </c>
      <c r="I38" s="114">
        <v>2202796</v>
      </c>
      <c r="J38" s="114">
        <v>2217129</v>
      </c>
      <c r="K38" s="114">
        <v>2235407</v>
      </c>
      <c r="L38" s="26" t="s">
        <v>25</v>
      </c>
    </row>
    <row r="39" spans="1:11" ht="18.75" hidden="1" outlineLevel="1">
      <c r="A39" s="58" t="s">
        <v>23</v>
      </c>
      <c r="B39" s="29"/>
      <c r="C39" s="28"/>
      <c r="D39" s="28"/>
      <c r="E39" s="28"/>
      <c r="F39" s="29"/>
      <c r="G39" s="29"/>
      <c r="H39" s="31"/>
      <c r="I39" s="32"/>
      <c r="J39" s="32"/>
      <c r="K39" s="28"/>
    </row>
    <row r="40" spans="1:11" ht="18.75" hidden="1" outlineLevel="1">
      <c r="A40" s="58" t="s">
        <v>24</v>
      </c>
      <c r="B40" s="29">
        <v>459140</v>
      </c>
      <c r="C40" s="29">
        <v>459140</v>
      </c>
      <c r="D40" s="29">
        <v>459140</v>
      </c>
      <c r="E40" s="29">
        <v>459140</v>
      </c>
      <c r="F40" s="29">
        <v>459140</v>
      </c>
      <c r="G40" s="29">
        <v>15012.8</v>
      </c>
      <c r="H40" s="31">
        <v>28042.1</v>
      </c>
      <c r="I40" s="32">
        <f>32123.6-115</f>
        <v>32008.6</v>
      </c>
      <c r="J40" s="32">
        <f>31830.2-115</f>
        <v>31715.2</v>
      </c>
      <c r="K40" s="28">
        <f>J40</f>
        <v>31715.2</v>
      </c>
    </row>
    <row r="41" ht="18.75" collapsed="1"/>
  </sheetData>
  <sheetProtection/>
  <mergeCells count="17">
    <mergeCell ref="A35:K35"/>
    <mergeCell ref="A36:K36"/>
    <mergeCell ref="A31:K31"/>
    <mergeCell ref="F1:K1"/>
    <mergeCell ref="A6:K6"/>
    <mergeCell ref="A7:K7"/>
    <mergeCell ref="A12:K12"/>
    <mergeCell ref="A2:K2"/>
    <mergeCell ref="A4:A5"/>
    <mergeCell ref="B4:F4"/>
    <mergeCell ref="G4:K4"/>
    <mergeCell ref="A13:K13"/>
    <mergeCell ref="A21:K21"/>
    <mergeCell ref="A22:K22"/>
    <mergeCell ref="A27:K27"/>
    <mergeCell ref="A28:K28"/>
    <mergeCell ref="A32:K32"/>
  </mergeCells>
  <printOptions/>
  <pageMargins left="0.7086614173228347" right="0.7086614173228347" top="0.59" bottom="0.7480314960629921" header="0.3" footer="0.31496062992125984"/>
  <pageSetup fitToHeight="16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O32"/>
  <sheetViews>
    <sheetView view="pageBreakPreview" zoomScale="80" zoomScaleSheetLayoutView="80" zoomScalePageLayoutView="0" workbookViewId="0" topLeftCell="A1">
      <selection activeCell="C8" sqref="C8"/>
    </sheetView>
  </sheetViews>
  <sheetFormatPr defaultColWidth="9.00390625" defaultRowHeight="12.75"/>
  <cols>
    <col min="1" max="1" width="7.75390625" style="45" customWidth="1"/>
    <col min="2" max="2" width="30.875" style="23" customWidth="1"/>
    <col min="3" max="3" width="17.25390625" style="23" customWidth="1"/>
    <col min="4" max="5" width="9.125" style="23" customWidth="1"/>
    <col min="6" max="6" width="4.625" style="23" customWidth="1"/>
    <col min="7" max="7" width="2.375" style="23" customWidth="1"/>
    <col min="8" max="8" width="6.875" style="23" customWidth="1"/>
    <col min="9" max="9" width="9.125" style="23" customWidth="1"/>
    <col min="10" max="10" width="17.00390625" style="23" customWidth="1"/>
    <col min="11" max="11" width="15.375" style="23" customWidth="1"/>
    <col min="12" max="12" width="14.625" style="23" customWidth="1"/>
    <col min="13" max="13" width="15.125" style="23" customWidth="1"/>
    <col min="14" max="14" width="26.25390625" style="23" customWidth="1"/>
    <col min="15" max="15" width="10.375" style="23" bestFit="1" customWidth="1"/>
    <col min="16" max="16384" width="9.125" style="23" customWidth="1"/>
  </cols>
  <sheetData>
    <row r="1" spans="1:15" ht="96.75" customHeight="1">
      <c r="A1" s="62"/>
      <c r="B1" s="63"/>
      <c r="C1" s="63"/>
      <c r="D1" s="63"/>
      <c r="E1" s="91"/>
      <c r="F1" s="92"/>
      <c r="G1" s="92"/>
      <c r="H1" s="63"/>
      <c r="I1" s="63"/>
      <c r="J1" s="63"/>
      <c r="K1" s="63"/>
      <c r="L1" s="93" t="s">
        <v>94</v>
      </c>
      <c r="M1" s="93"/>
      <c r="N1" s="93"/>
      <c r="O1" s="1"/>
    </row>
    <row r="2" spans="1:14" ht="39" customHeight="1">
      <c r="A2" s="94" t="s">
        <v>75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5:8" ht="15.75">
      <c r="E3" s="7"/>
      <c r="F3" s="6" t="s">
        <v>62</v>
      </c>
      <c r="G3" s="7">
        <v>4</v>
      </c>
      <c r="H3" s="7"/>
    </row>
    <row r="4" spans="1:14" ht="18" customHeight="1">
      <c r="A4" s="95" t="s">
        <v>38</v>
      </c>
      <c r="B4" s="96" t="s">
        <v>39</v>
      </c>
      <c r="C4" s="98" t="s">
        <v>40</v>
      </c>
      <c r="D4" s="98" t="s">
        <v>41</v>
      </c>
      <c r="E4" s="98"/>
      <c r="F4" s="98"/>
      <c r="G4" s="98"/>
      <c r="H4" s="98"/>
      <c r="I4" s="98"/>
      <c r="J4" s="99" t="s">
        <v>76</v>
      </c>
      <c r="K4" s="100"/>
      <c r="L4" s="100"/>
      <c r="M4" s="101"/>
      <c r="N4" s="98" t="s">
        <v>42</v>
      </c>
    </row>
    <row r="5" spans="1:14" ht="83.25" customHeight="1">
      <c r="A5" s="95"/>
      <c r="B5" s="97"/>
      <c r="C5" s="98"/>
      <c r="D5" s="16" t="s">
        <v>43</v>
      </c>
      <c r="E5" s="16" t="s">
        <v>44</v>
      </c>
      <c r="F5" s="99" t="s">
        <v>45</v>
      </c>
      <c r="G5" s="100"/>
      <c r="H5" s="101"/>
      <c r="I5" s="16" t="s">
        <v>46</v>
      </c>
      <c r="J5" s="16" t="s">
        <v>47</v>
      </c>
      <c r="K5" s="16" t="s">
        <v>48</v>
      </c>
      <c r="L5" s="16" t="s">
        <v>49</v>
      </c>
      <c r="M5" s="16" t="s">
        <v>61</v>
      </c>
      <c r="N5" s="98"/>
    </row>
    <row r="6" spans="1:14" ht="15.75">
      <c r="A6" s="2"/>
      <c r="B6" s="103" t="s">
        <v>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  <c r="N6" s="16"/>
    </row>
    <row r="7" spans="1:14" ht="19.5" customHeight="1">
      <c r="A7" s="2" t="s">
        <v>50</v>
      </c>
      <c r="B7" s="103" t="s">
        <v>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  <c r="N7" s="16"/>
    </row>
    <row r="8" spans="1:14" ht="94.5">
      <c r="A8" s="106" t="s">
        <v>63</v>
      </c>
      <c r="B8" s="108" t="s">
        <v>37</v>
      </c>
      <c r="C8" s="4" t="s">
        <v>77</v>
      </c>
      <c r="D8" s="2" t="s">
        <v>78</v>
      </c>
      <c r="E8" s="2" t="s">
        <v>60</v>
      </c>
      <c r="F8" s="48" t="s">
        <v>85</v>
      </c>
      <c r="G8" s="46">
        <v>1</v>
      </c>
      <c r="H8" s="49" t="s">
        <v>86</v>
      </c>
      <c r="I8" s="16">
        <v>600</v>
      </c>
      <c r="J8" s="10"/>
      <c r="K8" s="10"/>
      <c r="L8" s="10"/>
      <c r="M8" s="10"/>
      <c r="N8" s="50" t="s">
        <v>87</v>
      </c>
    </row>
    <row r="9" spans="1:14" ht="15.75">
      <c r="A9" s="110"/>
      <c r="B9" s="111"/>
      <c r="C9" s="4"/>
      <c r="D9" s="2"/>
      <c r="E9" s="2"/>
      <c r="F9" s="48"/>
      <c r="G9" s="46"/>
      <c r="H9" s="49"/>
      <c r="I9" s="16"/>
      <c r="J9" s="10"/>
      <c r="K9" s="10"/>
      <c r="L9" s="10"/>
      <c r="M9" s="10"/>
      <c r="N9" s="50"/>
    </row>
    <row r="10" spans="1:14" ht="15.75">
      <c r="A10" s="107"/>
      <c r="B10" s="109"/>
      <c r="C10" s="4"/>
      <c r="D10" s="2"/>
      <c r="E10" s="2"/>
      <c r="F10" s="48"/>
      <c r="G10" s="46"/>
      <c r="H10" s="49"/>
      <c r="I10" s="16"/>
      <c r="J10" s="10"/>
      <c r="K10" s="10"/>
      <c r="L10" s="10"/>
      <c r="M10" s="10"/>
      <c r="N10" s="50"/>
    </row>
    <row r="11" spans="1:14" ht="15.75">
      <c r="A11" s="2"/>
      <c r="B11" s="5"/>
      <c r="D11" s="4"/>
      <c r="E11" s="2"/>
      <c r="F11" s="48"/>
      <c r="G11" s="46"/>
      <c r="H11" s="49"/>
      <c r="I11" s="2"/>
      <c r="J11" s="10"/>
      <c r="K11" s="10"/>
      <c r="L11" s="10"/>
      <c r="M11" s="10"/>
      <c r="N11" s="50"/>
    </row>
    <row r="12" spans="1:15" ht="15.75">
      <c r="A12" s="2"/>
      <c r="B12" s="4" t="s">
        <v>51</v>
      </c>
      <c r="C12" s="3"/>
      <c r="D12" s="4"/>
      <c r="E12" s="4"/>
      <c r="F12" s="48"/>
      <c r="G12" s="46"/>
      <c r="H12" s="47"/>
      <c r="I12" s="4"/>
      <c r="J12" s="10"/>
      <c r="K12" s="10"/>
      <c r="L12" s="10"/>
      <c r="M12" s="10"/>
      <c r="N12" s="3"/>
      <c r="O12" s="22"/>
    </row>
    <row r="13" spans="1:14" ht="15.75">
      <c r="A13" s="2" t="s">
        <v>52</v>
      </c>
      <c r="B13" s="103" t="s">
        <v>6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  <c r="N13" s="4"/>
    </row>
    <row r="14" spans="1:15" ht="47.25">
      <c r="A14" s="106" t="s">
        <v>53</v>
      </c>
      <c r="B14" s="108" t="s">
        <v>7</v>
      </c>
      <c r="C14" s="5"/>
      <c r="D14" s="2"/>
      <c r="E14" s="2"/>
      <c r="F14" s="48"/>
      <c r="G14" s="46"/>
      <c r="H14" s="49"/>
      <c r="I14" s="2"/>
      <c r="J14" s="10">
        <v>0</v>
      </c>
      <c r="K14" s="10">
        <v>0</v>
      </c>
      <c r="L14" s="10">
        <v>0</v>
      </c>
      <c r="M14" s="10">
        <v>0</v>
      </c>
      <c r="N14" s="50" t="s">
        <v>88</v>
      </c>
      <c r="O14" s="51" t="s">
        <v>64</v>
      </c>
    </row>
    <row r="15" spans="1:15" ht="15.75">
      <c r="A15" s="107"/>
      <c r="B15" s="109"/>
      <c r="C15" s="5"/>
      <c r="D15" s="2"/>
      <c r="E15" s="2"/>
      <c r="F15" s="48"/>
      <c r="G15" s="46"/>
      <c r="H15" s="49"/>
      <c r="I15" s="2"/>
      <c r="J15" s="10"/>
      <c r="K15" s="10"/>
      <c r="L15" s="10"/>
      <c r="M15" s="10"/>
      <c r="N15" s="50"/>
      <c r="O15" s="52" t="s">
        <v>65</v>
      </c>
    </row>
    <row r="16" spans="1:15" ht="15.75">
      <c r="A16" s="2"/>
      <c r="B16" s="4" t="s">
        <v>54</v>
      </c>
      <c r="C16" s="3"/>
      <c r="D16" s="4"/>
      <c r="E16" s="4"/>
      <c r="F16" s="48"/>
      <c r="G16" s="46"/>
      <c r="H16" s="47"/>
      <c r="I16" s="4"/>
      <c r="J16" s="10"/>
      <c r="K16" s="10">
        <v>0</v>
      </c>
      <c r="L16" s="10">
        <v>0</v>
      </c>
      <c r="M16" s="10">
        <v>0</v>
      </c>
      <c r="N16" s="3"/>
      <c r="O16" s="22"/>
    </row>
    <row r="17" spans="1:14" ht="15.75">
      <c r="A17" s="2" t="s">
        <v>55</v>
      </c>
      <c r="B17" s="103" t="s">
        <v>84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  <c r="N17" s="4"/>
    </row>
    <row r="18" spans="1:15" ht="63">
      <c r="A18" s="9" t="s">
        <v>56</v>
      </c>
      <c r="B18" s="12" t="s">
        <v>79</v>
      </c>
      <c r="C18" s="5" t="s">
        <v>77</v>
      </c>
      <c r="D18" s="2" t="s">
        <v>78</v>
      </c>
      <c r="E18" s="2" t="s">
        <v>60</v>
      </c>
      <c r="F18" s="48" t="s">
        <v>85</v>
      </c>
      <c r="G18" s="46">
        <v>1</v>
      </c>
      <c r="H18" s="49" t="s">
        <v>86</v>
      </c>
      <c r="I18" s="16">
        <v>600</v>
      </c>
      <c r="J18" s="10"/>
      <c r="K18" s="10"/>
      <c r="L18" s="10"/>
      <c r="M18" s="10"/>
      <c r="N18" s="50" t="s">
        <v>9</v>
      </c>
      <c r="O18" s="52" t="s">
        <v>66</v>
      </c>
    </row>
    <row r="19" spans="1:15" ht="94.5">
      <c r="A19" s="9" t="s">
        <v>67</v>
      </c>
      <c r="B19" s="12" t="s">
        <v>11</v>
      </c>
      <c r="C19" s="5" t="s">
        <v>77</v>
      </c>
      <c r="D19" s="53"/>
      <c r="E19" s="53"/>
      <c r="F19" s="54"/>
      <c r="G19" s="55"/>
      <c r="H19" s="56"/>
      <c r="I19" s="53"/>
      <c r="J19" s="11"/>
      <c r="K19" s="11"/>
      <c r="L19" s="11"/>
      <c r="M19" s="11"/>
      <c r="N19" s="50"/>
      <c r="O19" s="52"/>
    </row>
    <row r="20" spans="1:15" ht="15.75">
      <c r="A20" s="2"/>
      <c r="B20" s="4" t="s">
        <v>57</v>
      </c>
      <c r="C20" s="3"/>
      <c r="D20" s="4"/>
      <c r="E20" s="4"/>
      <c r="F20" s="48"/>
      <c r="G20" s="46"/>
      <c r="H20" s="47"/>
      <c r="I20" s="4"/>
      <c r="J20" s="10"/>
      <c r="K20" s="10"/>
      <c r="L20" s="10"/>
      <c r="M20" s="10"/>
      <c r="N20" s="3"/>
      <c r="O20" s="22"/>
    </row>
    <row r="21" spans="1:14" ht="15.75">
      <c r="A21" s="2"/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5"/>
      <c r="N21" s="3"/>
    </row>
    <row r="22" spans="1:15" ht="15.75">
      <c r="A22" s="2"/>
      <c r="B22" s="4"/>
      <c r="C22" s="3"/>
      <c r="D22" s="2"/>
      <c r="E22" s="2"/>
      <c r="F22" s="48"/>
      <c r="G22" s="46"/>
      <c r="H22" s="49"/>
      <c r="I22" s="2"/>
      <c r="J22" s="10"/>
      <c r="K22" s="10"/>
      <c r="L22" s="10"/>
      <c r="M22" s="10"/>
      <c r="N22" s="50"/>
      <c r="O22" s="23" t="s">
        <v>68</v>
      </c>
    </row>
    <row r="23" spans="1:15" ht="15.75">
      <c r="A23" s="2"/>
      <c r="B23" s="4"/>
      <c r="C23" s="3"/>
      <c r="D23" s="4"/>
      <c r="E23" s="4"/>
      <c r="F23" s="48"/>
      <c r="G23" s="46"/>
      <c r="H23" s="47"/>
      <c r="I23" s="4"/>
      <c r="J23" s="10">
        <f>J22</f>
        <v>0</v>
      </c>
      <c r="K23" s="10">
        <f>K22</f>
        <v>0</v>
      </c>
      <c r="L23" s="10">
        <f>L22</f>
        <v>0</v>
      </c>
      <c r="M23" s="10">
        <f>M22</f>
        <v>0</v>
      </c>
      <c r="N23" s="3"/>
      <c r="O23" s="22"/>
    </row>
    <row r="24" spans="1:15" ht="15.75">
      <c r="A24" s="2"/>
      <c r="B24" s="65" t="s">
        <v>58</v>
      </c>
      <c r="C24" s="65"/>
      <c r="D24" s="65"/>
      <c r="E24" s="65"/>
      <c r="F24" s="66"/>
      <c r="G24" s="67"/>
      <c r="H24" s="68"/>
      <c r="I24" s="65"/>
      <c r="J24" s="69">
        <v>2202796</v>
      </c>
      <c r="K24" s="69">
        <v>2217129</v>
      </c>
      <c r="L24" s="69">
        <v>2235407</v>
      </c>
      <c r="M24" s="69">
        <v>6655322</v>
      </c>
      <c r="N24" s="4"/>
      <c r="O24" s="22"/>
    </row>
    <row r="25" spans="1:14" ht="15.75">
      <c r="A25" s="2"/>
      <c r="B25" s="4"/>
      <c r="C25" s="4"/>
      <c r="D25" s="4"/>
      <c r="E25" s="4"/>
      <c r="F25" s="48"/>
      <c r="G25" s="46"/>
      <c r="H25" s="47"/>
      <c r="I25" s="4"/>
      <c r="J25" s="10"/>
      <c r="K25" s="10"/>
      <c r="L25" s="10"/>
      <c r="M25" s="10"/>
      <c r="N25" s="4"/>
    </row>
    <row r="26" spans="1:15" ht="15.75">
      <c r="A26" s="2"/>
      <c r="B26" s="4"/>
      <c r="C26" s="4"/>
      <c r="D26" s="4"/>
      <c r="E26" s="4"/>
      <c r="F26" s="48"/>
      <c r="G26" s="46"/>
      <c r="H26" s="47"/>
      <c r="I26" s="4"/>
      <c r="J26" s="10"/>
      <c r="K26" s="10"/>
      <c r="L26" s="10"/>
      <c r="M26" s="10"/>
      <c r="N26" s="4"/>
      <c r="O26" s="22"/>
    </row>
    <row r="29" spans="1:13" s="44" customFormat="1" ht="31.5" customHeight="1">
      <c r="A29" s="102" t="s">
        <v>10</v>
      </c>
      <c r="B29" s="102"/>
      <c r="C29" s="102"/>
      <c r="D29" s="102"/>
      <c r="E29" s="102"/>
      <c r="F29" s="102"/>
      <c r="G29" s="102"/>
      <c r="H29" s="102"/>
      <c r="I29" s="102"/>
      <c r="J29" s="43"/>
      <c r="K29" s="43"/>
      <c r="L29" s="43"/>
      <c r="M29" s="43"/>
    </row>
    <row r="31" spans="10:13" ht="15.75">
      <c r="J31" s="22"/>
      <c r="K31" s="22"/>
      <c r="L31" s="22"/>
      <c r="M31" s="22"/>
    </row>
    <row r="32" spans="10:15" ht="15.75">
      <c r="J32" s="22"/>
      <c r="K32" s="22"/>
      <c r="L32" s="22"/>
      <c r="M32" s="22"/>
      <c r="O32" s="22"/>
    </row>
  </sheetData>
  <sheetProtection/>
  <mergeCells count="20">
    <mergeCell ref="A29:I29"/>
    <mergeCell ref="B6:M6"/>
    <mergeCell ref="B7:M7"/>
    <mergeCell ref="B13:M13"/>
    <mergeCell ref="A14:A15"/>
    <mergeCell ref="B14:B15"/>
    <mergeCell ref="A8:A10"/>
    <mergeCell ref="B8:B10"/>
    <mergeCell ref="B17:M17"/>
    <mergeCell ref="B21:M21"/>
    <mergeCell ref="E1:G1"/>
    <mergeCell ref="L1:N1"/>
    <mergeCell ref="A2:N2"/>
    <mergeCell ref="A4:A5"/>
    <mergeCell ref="B4:B5"/>
    <mergeCell ref="C4:C5"/>
    <mergeCell ref="D4:I4"/>
    <mergeCell ref="J4:M4"/>
    <mergeCell ref="N4:N5"/>
    <mergeCell ref="F5:H5"/>
  </mergeCells>
  <printOptions/>
  <pageMargins left="0.35" right="0.25" top="0.44" bottom="0.41" header="0.39" footer="0.31"/>
  <pageSetup fitToHeight="17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Машукова Татьяна Викторовна</cp:lastModifiedBy>
  <cp:lastPrinted>2013-11-05T07:28:12Z</cp:lastPrinted>
  <dcterms:created xsi:type="dcterms:W3CDTF">2013-07-29T03:10:57Z</dcterms:created>
  <dcterms:modified xsi:type="dcterms:W3CDTF">2013-11-21T07:37:00Z</dcterms:modified>
  <cp:category/>
  <cp:version/>
  <cp:contentType/>
  <cp:contentStatus/>
</cp:coreProperties>
</file>